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eHiggins/Dropbox/MixPro Studios/Biotin-Z Kit Videos/Scripts 2022/ZAP Kit Calculations/"/>
    </mc:Choice>
  </mc:AlternateContent>
  <xr:revisionPtr revIDLastSave="0" documentId="13_ncr:1_{C786F01B-F9BB-1F49-8CD4-6D1ED6CF3465}" xr6:coauthVersionLast="47" xr6:coauthVersionMax="47" xr10:uidLastSave="{00000000-0000-0000-0000-000000000000}"/>
  <workbookProtection workbookAlgorithmName="SHA-512" workbookHashValue="tqMJOKELhy+UP2vL2LcsQaLoxWBigI3Z0bk1FOvlNG9RUni2gcENOZaXsKaxvyvOCol73LuA12PO22JarPdRAA==" workbookSaltValue="3DMefZz0nU3iljaDTbt5Ag==" workbookSpinCount="100000" lockStructure="1"/>
  <bookViews>
    <workbookView xWindow="120" yWindow="1040" windowWidth="22000" windowHeight="19240" activeTab="2" xr2:uid="{A96E82D9-803A-8845-A78E-0707E113123B}"/>
  </bookViews>
  <sheets>
    <sheet name="1-Cell Plating" sheetId="1" r:id="rId1"/>
    <sheet name="2-Streptavidin-ZAP" sheetId="5" r:id="rId2"/>
    <sheet name="3-Biotinylated Material" sheetId="4" r:id="rId3"/>
    <sheet name="4-Tube 1 Calcs" sheetId="7" r:id="rId4"/>
    <sheet name="5-Saporin Control" sheetId="2" r:id="rId5"/>
    <sheet name="6-Control Conjugat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7" l="1"/>
  <c r="F19" i="7"/>
  <c r="F17" i="7"/>
  <c r="B19" i="7"/>
  <c r="C18" i="6"/>
  <c r="C17" i="6"/>
  <c r="C20" i="6" s="1"/>
  <c r="D19" i="5"/>
  <c r="D18" i="4"/>
  <c r="D19" i="4"/>
  <c r="D20" i="5"/>
  <c r="F13" i="6"/>
  <c r="A20" i="6" s="1"/>
  <c r="A17" i="6" l="1"/>
  <c r="F17" i="6" s="1"/>
  <c r="F20" i="6"/>
  <c r="D21" i="4"/>
  <c r="A24" i="4" s="1"/>
  <c r="D22" i="5"/>
  <c r="A25" i="5" s="1"/>
  <c r="D24" i="5" s="1"/>
  <c r="G19" i="5"/>
  <c r="B33" i="5" s="1"/>
  <c r="B35" i="5" s="1"/>
  <c r="G13" i="5"/>
  <c r="D23" i="4" l="1"/>
  <c r="B17" i="7"/>
  <c r="B21" i="7" s="1"/>
  <c r="G22" i="5"/>
  <c r="G13" i="4"/>
  <c r="F20" i="2"/>
  <c r="F17" i="2"/>
  <c r="E14" i="1"/>
  <c r="E18" i="1"/>
</calcChain>
</file>

<file path=xl/sharedStrings.xml><?xml version="1.0" encoding="utf-8"?>
<sst xmlns="http://schemas.openxmlformats.org/spreadsheetml/2006/main" count="256" uniqueCount="123">
  <si>
    <t>Cells/well</t>
  </si>
  <si>
    <t># of Plates</t>
  </si>
  <si>
    <t>Wells Used</t>
  </si>
  <si>
    <t>Plating Cells in a 96-well plate for a Cytotoxicity Assay</t>
  </si>
  <si>
    <t>Total μl Media Needed</t>
  </si>
  <si>
    <t>μl Media/well</t>
  </si>
  <si>
    <t>CELLS</t>
  </si>
  <si>
    <t>NEEDED</t>
  </si>
  <si>
    <t>MEDIA</t>
  </si>
  <si>
    <t>Preparing Saporin Control Dilutions (Day 2)</t>
  </si>
  <si>
    <t>*</t>
  </si>
  <si>
    <t>=</t>
  </si>
  <si>
    <t>Saporin Conc.
(mg/ml)</t>
  </si>
  <si>
    <t>mls Media Needed~</t>
  </si>
  <si>
    <t>~ +10% added</t>
  </si>
  <si>
    <t>Total Cells Needed~</t>
  </si>
  <si>
    <t>Cells/well may vary according to your cell type. Contact ATS for guidance.</t>
  </si>
  <si>
    <t>Saporin Molec.    Weight (Da)</t>
  </si>
  <si>
    <t>Desired</t>
  </si>
  <si>
    <t xml:space="preserve"> 
(μM)</t>
  </si>
  <si>
    <t>Desired Conc.</t>
  </si>
  <si>
    <t>Volume (μl)</t>
  </si>
  <si>
    <t>Needed (μl)</t>
  </si>
  <si>
    <t xml:space="preserve">Saporin Volume </t>
  </si>
  <si>
    <t>Final</t>
  </si>
  <si>
    <t>mM</t>
  </si>
  <si>
    <r>
      <t>m</t>
    </r>
    <r>
      <rPr>
        <sz val="11"/>
        <color theme="1"/>
        <rFont val="Calibri"/>
        <family val="2"/>
      </rPr>
      <t>l</t>
    </r>
  </si>
  <si>
    <t>Sample Conc.
(mg/ml)</t>
  </si>
  <si>
    <t>Sample Molec.    Weight (Da)</t>
  </si>
  <si>
    <t>mg/ml</t>
  </si>
  <si>
    <t>Da</t>
  </si>
  <si>
    <t>μl</t>
  </si>
  <si>
    <t>μM</t>
  </si>
  <si>
    <t xml:space="preserve">Sample Volume </t>
  </si>
  <si>
    <t>Preparing Streptavidin-ZAP Dilutions (Day 2)</t>
  </si>
  <si>
    <t>Strep-ZAP Conc.^
(mg/ml)</t>
  </si>
  <si>
    <t>Strep-ZAP Molec.    Weight^ (Da)</t>
  </si>
  <si>
    <t>136 kDa; Ratio 2.7</t>
  </si>
  <si>
    <t>2.6 mg/ml</t>
  </si>
  <si>
    <t xml:space="preserve"> (m/V)</t>
  </si>
  <si>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scheme val="minor"/>
      </rPr>
      <t>M/</t>
    </r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scheme val="minor"/>
      </rPr>
      <t>l</t>
    </r>
  </si>
  <si>
    <t>ZAP ONLY Tube calculation</t>
  </si>
  <si>
    <t>Volume of ZAP</t>
  </si>
  <si>
    <t>Cell Media to add</t>
  </si>
  <si>
    <t>to ZAP ONLY tube</t>
  </si>
  <si>
    <t>Total Volume</t>
  </si>
  <si>
    <t>-</t>
  </si>
  <si>
    <t>0.6 mg/ml</t>
  </si>
  <si>
    <t>SAPORIN Control Tube calculation</t>
  </si>
  <si>
    <t>Desired Conc/Vol</t>
  </si>
  <si>
    <t>(μM/μl)</t>
  </si>
  <si>
    <t>Molecular weight (kDa)</t>
  </si>
  <si>
    <t>Concentration</t>
  </si>
  <si>
    <t>Streptavidin-ZAP EXAMPLE values entered:</t>
  </si>
  <si>
    <t>Replace with data from the lot you are using.            Refer to Vial label or Data Sheet for values.</t>
  </si>
  <si>
    <t>with your values.</t>
  </si>
  <si>
    <t>Replace cells shaded</t>
  </si>
  <si>
    <t>163 kDa</t>
  </si>
  <si>
    <t>0.7 mg/ml</t>
  </si>
  <si>
    <t>Calculated Volume</t>
  </si>
  <si>
    <t>to add to Tube #1</t>
  </si>
  <si>
    <t>EXAMPLE of values for Streptavidin-ZAP entered.</t>
  </si>
  <si>
    <t>Add to Tube #1</t>
  </si>
  <si>
    <t>Replace with values for the Biotinylated Material you are using.</t>
  </si>
  <si>
    <t>EXAMPLE of values for                               Biotinylated Material entered.</t>
  </si>
  <si>
    <t>Preparing Blank-Streptavidin-SAP or BIgG-SAP Control Dilutions (Day 2)</t>
  </si>
  <si>
    <t>BIgG-SAP Rabbit EXAMPLE values entered:</t>
  </si>
  <si>
    <t>297 kDa</t>
  </si>
  <si>
    <t>EXAMPLE values for Control Conjugate entered.</t>
  </si>
  <si>
    <t>Replace with values for the                          Control Conjugate you are using.</t>
  </si>
  <si>
    <t>Control Conjugate Conc. (mg/ml)</t>
  </si>
  <si>
    <t>Control Conjugate Molec. Wt. (Da)</t>
  </si>
  <si>
    <t xml:space="preserve">Control Conjugate Volume </t>
  </si>
  <si>
    <t>to Add to Tube #1</t>
  </si>
  <si>
    <t>Preparing Biotinylated Material (test sample) Dilutions (Day 2)</t>
  </si>
  <si>
    <t>Purple</t>
  </si>
  <si>
    <t>Biotin-Z Peptide Internalization Kit</t>
  </si>
  <si>
    <t>Control Conjugates for Biotin-Z Kits</t>
  </si>
  <si>
    <t>Kit Cat. #</t>
  </si>
  <si>
    <t>Kit Name</t>
  </si>
  <si>
    <t>Control</t>
  </si>
  <si>
    <t>Biotin-Z Antibody Internalization Kit</t>
  </si>
  <si>
    <t>KIT-27-ZB</t>
  </si>
  <si>
    <t>KIT-27-Z</t>
  </si>
  <si>
    <t>Goat</t>
  </si>
  <si>
    <t>Human</t>
  </si>
  <si>
    <t>Mouse</t>
  </si>
  <si>
    <t>Rat</t>
  </si>
  <si>
    <t>Rabbit</t>
  </si>
  <si>
    <t>Sheep</t>
  </si>
  <si>
    <t>Control Cat. #</t>
  </si>
  <si>
    <t>IT-81</t>
  </si>
  <si>
    <t>BIgG-SAP Goat</t>
  </si>
  <si>
    <t>BIgG-SAP Human</t>
  </si>
  <si>
    <t>IT-77</t>
  </si>
  <si>
    <t>BIgG-SAP Mouse</t>
  </si>
  <si>
    <t>IT-74</t>
  </si>
  <si>
    <t>BIgG-SAP Rat</t>
  </si>
  <si>
    <t>IT-73</t>
  </si>
  <si>
    <t>BIgG-SAP Rabbit</t>
  </si>
  <si>
    <t>IT-75</t>
  </si>
  <si>
    <t>BIgG-SAP Sheep</t>
  </si>
  <si>
    <t>IT-93</t>
  </si>
  <si>
    <t>IT-27B</t>
  </si>
  <si>
    <t>Blank-Streptavidin-SAP</t>
  </si>
  <si>
    <t>Volume of Biotinylated Material</t>
  </si>
  <si>
    <t>Volume of Streptavidin-ZAP</t>
  </si>
  <si>
    <t>KIT-27S</t>
  </si>
  <si>
    <t>Streptavidin-ZAP Kit </t>
  </si>
  <si>
    <t>Saporin Alone</t>
  </si>
  <si>
    <t>You will not need Control Plate since Plate #2 is Saporin Alone</t>
  </si>
  <si>
    <t>Preparing Tube #1 (Day 2)</t>
  </si>
  <si>
    <t>PLATE #1</t>
  </si>
  <si>
    <t>to Tube #1</t>
  </si>
  <si>
    <t>Cells shaded</t>
  </si>
  <si>
    <t>Green</t>
  </si>
  <si>
    <t>calculate the solution.</t>
  </si>
  <si>
    <t>EXAMPLE values entered:</t>
  </si>
  <si>
    <t>Biotinylated Material</t>
  </si>
  <si>
    <t>Volume of Control Conjugate</t>
  </si>
  <si>
    <t>PLATE #3 Control-Conjugate</t>
  </si>
  <si>
    <t>PLATE #2 Saporin Alone</t>
  </si>
  <si>
    <t>Volume of Saporin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</si>
</sst>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charset val="2"/>
    </font>
    <font>
      <sz val="11"/>
      <color theme="1"/>
      <name val="Calibri"/>
      <family val="2"/>
    </font>
    <font>
      <sz val="12"/>
      <color theme="1"/>
      <name val="Calibri"/>
      <family val="2"/>
      <charset val="2"/>
      <scheme val="minor"/>
    </font>
    <font>
      <sz val="12"/>
      <color theme="1"/>
      <name val="Symbol"/>
      <charset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ymbol"/>
      <charset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AA5D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DFB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top"/>
    </xf>
    <xf numFmtId="3" fontId="0" fillId="3" borderId="5" xfId="1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0" fillId="0" borderId="0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0" fontId="2" fillId="0" borderId="0" xfId="0" applyFont="1"/>
    <xf numFmtId="165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5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4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Protection="1"/>
    <xf numFmtId="3" fontId="0" fillId="4" borderId="1" xfId="0" applyNumberFormat="1" applyFill="1" applyBorder="1" applyAlignment="1">
      <alignment horizontal="center"/>
    </xf>
    <xf numFmtId="0" fontId="0" fillId="6" borderId="0" xfId="0" applyFill="1"/>
    <xf numFmtId="0" fontId="0" fillId="3" borderId="13" xfId="0" applyFill="1" applyBorder="1" applyAlignment="1">
      <alignment horizontal="center" vertical="center"/>
    </xf>
    <xf numFmtId="0" fontId="0" fillId="7" borderId="1" xfId="0" applyFill="1" applyBorder="1" applyProtection="1">
      <protection locked="0"/>
    </xf>
    <xf numFmtId="2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166" fontId="0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0" fillId="2" borderId="0" xfId="0" applyFill="1"/>
    <xf numFmtId="2" fontId="0" fillId="3" borderId="1" xfId="0" applyNumberFormat="1" applyFill="1" applyBorder="1" applyAlignment="1">
      <alignment horizontal="center" vertical="center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2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vertical="center"/>
    </xf>
    <xf numFmtId="0" fontId="2" fillId="0" borderId="18" xfId="0" applyFont="1" applyBorder="1"/>
    <xf numFmtId="0" fontId="2" fillId="0" borderId="0" xfId="0" applyFont="1" applyAlignment="1">
      <alignment horizontal="center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0" xfId="0" applyFont="1" applyFill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2" borderId="1" xfId="0" applyFill="1" applyBorder="1"/>
    <xf numFmtId="3" fontId="2" fillId="4" borderId="1" xfId="1" applyNumberFormat="1" applyFont="1" applyFill="1" applyBorder="1" applyAlignment="1">
      <alignment horizontal="center" vertical="center"/>
    </xf>
    <xf numFmtId="2" fontId="0" fillId="7" borderId="1" xfId="0" applyNumberFormat="1" applyFill="1" applyBorder="1" applyProtection="1">
      <protection locked="0"/>
    </xf>
    <xf numFmtId="0" fontId="8" fillId="0" borderId="0" xfId="0" applyFont="1"/>
    <xf numFmtId="0" fontId="2" fillId="0" borderId="29" xfId="0" applyFont="1" applyBorder="1" applyAlignment="1">
      <alignment horizontal="right"/>
    </xf>
    <xf numFmtId="0" fontId="9" fillId="2" borderId="11" xfId="0" applyFont="1" applyFill="1" applyBorder="1" applyAlignment="1">
      <alignment horizontal="center" vertical="center" wrapText="1"/>
    </xf>
    <xf numFmtId="2" fontId="0" fillId="3" borderId="11" xfId="0" applyNumberFormat="1" applyFill="1" applyBorder="1" applyAlignment="1">
      <alignment horizontal="center"/>
    </xf>
    <xf numFmtId="3" fontId="0" fillId="3" borderId="5" xfId="1" applyNumberFormat="1" applyFont="1" applyFill="1" applyBorder="1" applyAlignment="1" applyProtection="1">
      <alignment horizontal="center" vertical="top"/>
    </xf>
    <xf numFmtId="4" fontId="2" fillId="4" borderId="27" xfId="1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left"/>
    </xf>
    <xf numFmtId="3" fontId="0" fillId="0" borderId="0" xfId="1" applyNumberFormat="1" applyFont="1" applyFill="1" applyBorder="1" applyAlignment="1" applyProtection="1">
      <alignment horizontal="center" vertical="top"/>
    </xf>
    <xf numFmtId="3" fontId="2" fillId="0" borderId="2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Protection="1">
      <protection locked="0"/>
    </xf>
    <xf numFmtId="0" fontId="2" fillId="9" borderId="18" xfId="0" applyFont="1" applyFill="1" applyBorder="1" applyAlignment="1">
      <alignment horizontal="right"/>
    </xf>
    <xf numFmtId="0" fontId="2" fillId="9" borderId="0" xfId="0" applyFont="1" applyFill="1"/>
    <xf numFmtId="0" fontId="10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2" fillId="9" borderId="19" xfId="0" applyFont="1" applyFill="1" applyBorder="1"/>
    <xf numFmtId="0" fontId="0" fillId="9" borderId="18" xfId="0" applyFill="1" applyBorder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9" borderId="19" xfId="0" applyFill="1" applyBorder="1" applyAlignment="1">
      <alignment horizontal="center"/>
    </xf>
    <xf numFmtId="0" fontId="0" fillId="9" borderId="19" xfId="0" applyFill="1" applyBorder="1"/>
    <xf numFmtId="0" fontId="0" fillId="9" borderId="18" xfId="0" applyFill="1" applyBorder="1"/>
    <xf numFmtId="0" fontId="0" fillId="9" borderId="0" xfId="0" applyFill="1" applyAlignment="1">
      <alignment horizontal="right"/>
    </xf>
    <xf numFmtId="0" fontId="2" fillId="3" borderId="23" xfId="0" applyFont="1" applyFill="1" applyBorder="1" applyAlignment="1">
      <alignment horizontal="center"/>
    </xf>
    <xf numFmtId="0" fontId="0" fillId="10" borderId="30" xfId="0" applyFill="1" applyBorder="1"/>
    <xf numFmtId="0" fontId="0" fillId="10" borderId="31" xfId="0" applyFill="1" applyBorder="1" applyAlignment="1">
      <alignment horizontal="right"/>
    </xf>
    <xf numFmtId="0" fontId="0" fillId="10" borderId="31" xfId="0" applyFill="1" applyBorder="1" applyAlignment="1">
      <alignment horizontal="center"/>
    </xf>
    <xf numFmtId="0" fontId="0" fillId="10" borderId="31" xfId="0" applyFill="1" applyBorder="1" applyAlignment="1">
      <alignment horizontal="center" vertical="center"/>
    </xf>
    <xf numFmtId="0" fontId="0" fillId="10" borderId="31" xfId="0" applyFill="1" applyBorder="1"/>
    <xf numFmtId="0" fontId="0" fillId="10" borderId="32" xfId="0" applyFill="1" applyBorder="1" applyAlignment="1">
      <alignment horizontal="center"/>
    </xf>
    <xf numFmtId="0" fontId="0" fillId="10" borderId="15" xfId="0" applyFill="1" applyBorder="1"/>
    <xf numFmtId="0" fontId="0" fillId="10" borderId="16" xfId="0" applyFill="1" applyBorder="1" applyAlignment="1">
      <alignment horizontal="right"/>
    </xf>
    <xf numFmtId="0" fontId="0" fillId="10" borderId="16" xfId="0" applyFill="1" applyBorder="1" applyAlignment="1">
      <alignment horizontal="center"/>
    </xf>
    <xf numFmtId="0" fontId="0" fillId="10" borderId="16" xfId="0" applyFill="1" applyBorder="1" applyAlignment="1">
      <alignment horizontal="center" vertical="center"/>
    </xf>
    <xf numFmtId="0" fontId="0" fillId="10" borderId="16" xfId="0" applyFill="1" applyBorder="1"/>
    <xf numFmtId="0" fontId="0" fillId="10" borderId="17" xfId="0" applyFill="1" applyBorder="1" applyAlignment="1">
      <alignment horizontal="center"/>
    </xf>
    <xf numFmtId="0" fontId="2" fillId="2" borderId="4" xfId="0" applyFont="1" applyFill="1" applyBorder="1"/>
    <xf numFmtId="0" fontId="2" fillId="7" borderId="3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29" xfId="0" applyFont="1" applyBorder="1"/>
    <xf numFmtId="0" fontId="0" fillId="0" borderId="35" xfId="0" applyBorder="1"/>
    <xf numFmtId="0" fontId="2" fillId="7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1" fontId="0" fillId="8" borderId="1" xfId="0" applyNumberFormat="1" applyFill="1" applyBorder="1" applyAlignment="1">
      <alignment horizontal="center"/>
    </xf>
    <xf numFmtId="0" fontId="2" fillId="2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21" xfId="0" applyFont="1" applyBorder="1"/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4" fillId="3" borderId="24" xfId="0" applyFont="1" applyFill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9" borderId="7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9" borderId="6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6" fontId="0" fillId="3" borderId="1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4" borderId="26" xfId="0" applyNumberForma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4" borderId="3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9" borderId="6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1" fontId="0" fillId="4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0" fillId="4" borderId="1" xfId="1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3" fontId="0" fillId="4" borderId="1" xfId="1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DDFB"/>
      <color rgb="FFCAA5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368300</xdr:colOff>
      <xdr:row>7</xdr:row>
      <xdr:rowOff>177800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7FE188-EE2D-874F-B366-CC25B0CB5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0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738717</xdr:colOff>
      <xdr:row>7</xdr:row>
      <xdr:rowOff>167216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2D47B2-ADA3-CD46-B47A-F7BFCEEF3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0133" cy="1600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833967</xdr:colOff>
      <xdr:row>7</xdr:row>
      <xdr:rowOff>146050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2FDFCA-08A2-4B42-A52E-029BEA5E9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0133" cy="1600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18736</xdr:colOff>
      <xdr:row>9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16F44D-4A80-284F-B486-66F8E0F85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93736" cy="184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7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C3E5BD-2F5F-2E40-81DD-6EC0D5E1C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0" cy="1600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865717</xdr:colOff>
      <xdr:row>7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00D08-4DC5-E44D-A92B-02C969FB3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0133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B8AF-C7AC-8B49-BA44-974FBD48C187}">
  <sheetPr>
    <pageSetUpPr fitToPage="1"/>
  </sheetPr>
  <dimension ref="A10:F21"/>
  <sheetViews>
    <sheetView zoomScale="120" zoomScaleNormal="120" workbookViewId="0">
      <selection activeCell="D14" sqref="D14"/>
    </sheetView>
  </sheetViews>
  <sheetFormatPr baseColWidth="10" defaultRowHeight="16" x14ac:dyDescent="0.2"/>
  <cols>
    <col min="2" max="2" width="10.5" bestFit="1" customWidth="1"/>
    <col min="3" max="3" width="9.83203125" bestFit="1" customWidth="1"/>
    <col min="4" max="4" width="12.5" bestFit="1" customWidth="1"/>
    <col min="5" max="5" width="21.1640625" bestFit="1" customWidth="1"/>
    <col min="6" max="6" width="16.83203125" bestFit="1" customWidth="1"/>
  </cols>
  <sheetData>
    <row r="10" spans="1:5" ht="19" x14ac:dyDescent="0.25">
      <c r="D10" s="2" t="s">
        <v>3</v>
      </c>
    </row>
    <row r="12" spans="1:5" ht="17" thickBot="1" x14ac:dyDescent="0.25"/>
    <row r="13" spans="1:5" x14ac:dyDescent="0.2">
      <c r="A13" s="33" t="s">
        <v>6</v>
      </c>
      <c r="B13" s="34" t="s">
        <v>2</v>
      </c>
      <c r="C13" s="35" t="s">
        <v>1</v>
      </c>
      <c r="D13" s="35" t="s">
        <v>0</v>
      </c>
      <c r="E13" s="36" t="s">
        <v>15</v>
      </c>
    </row>
    <row r="14" spans="1:5" ht="17" thickBot="1" x14ac:dyDescent="0.25">
      <c r="A14" s="37" t="s">
        <v>7</v>
      </c>
      <c r="B14" s="38">
        <v>60</v>
      </c>
      <c r="C14" s="39">
        <v>3</v>
      </c>
      <c r="D14" s="30">
        <v>2500</v>
      </c>
      <c r="E14" s="40">
        <f>(B14*C14)*D14*1.1</f>
        <v>495000.00000000006</v>
      </c>
    </row>
    <row r="15" spans="1:5" x14ac:dyDescent="0.2">
      <c r="A15" s="41"/>
      <c r="E15" t="s">
        <v>14</v>
      </c>
    </row>
    <row r="16" spans="1:5" ht="17" thickBot="1" x14ac:dyDescent="0.25">
      <c r="A16" s="41"/>
      <c r="E16" s="42"/>
    </row>
    <row r="17" spans="1:6" x14ac:dyDescent="0.2">
      <c r="A17" s="33" t="s">
        <v>8</v>
      </c>
      <c r="B17" s="34" t="s">
        <v>2</v>
      </c>
      <c r="C17" s="35" t="s">
        <v>1</v>
      </c>
      <c r="D17" s="35" t="s">
        <v>5</v>
      </c>
      <c r="E17" s="36" t="s">
        <v>4</v>
      </c>
      <c r="F17" s="35" t="s">
        <v>13</v>
      </c>
    </row>
    <row r="18" spans="1:6" ht="17" thickBot="1" x14ac:dyDescent="0.25">
      <c r="A18" s="37" t="s">
        <v>7</v>
      </c>
      <c r="B18" s="38">
        <v>60</v>
      </c>
      <c r="C18" s="39">
        <v>3</v>
      </c>
      <c r="D18" s="39">
        <v>90</v>
      </c>
      <c r="E18" s="40">
        <f>(B18*C18)*D18</f>
        <v>16200</v>
      </c>
      <c r="F18" s="43">
        <v>18</v>
      </c>
    </row>
    <row r="20" spans="1:6" x14ac:dyDescent="0.2">
      <c r="F20" t="s">
        <v>14</v>
      </c>
    </row>
    <row r="21" spans="1:6" x14ac:dyDescent="0.2">
      <c r="B21" s="44" t="s">
        <v>16</v>
      </c>
      <c r="C21" s="44"/>
      <c r="D21" s="44"/>
      <c r="E21" s="44"/>
      <c r="F21" s="44"/>
    </row>
  </sheetData>
  <sheetProtection algorithmName="SHA-512" hashValue="XEEoDkc1B2ojTeT9hDSXIMR4oMaOW7gmX/1vpe7+6bazKif6ees/mk/2/nIEtst7h15eEIHNfuefz6Paj9sAYA==" saltValue="5y8W+BubPQRj8zDt12vc0A==" spinCount="100000" sheet="1" objects="1" scenarios="1" selectLockedCells="1"/>
  <printOptions horizontalCentered="1"/>
  <pageMargins left="0.7" right="0.7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49E89-2725-C145-B6EA-C307BC124CBB}">
  <dimension ref="A7:M36"/>
  <sheetViews>
    <sheetView zoomScaleNormal="100" workbookViewId="0">
      <selection activeCell="K20" sqref="K20"/>
    </sheetView>
  </sheetViews>
  <sheetFormatPr baseColWidth="10" defaultRowHeight="16" x14ac:dyDescent="0.2"/>
  <cols>
    <col min="1" max="1" width="16.1640625" customWidth="1"/>
    <col min="2" max="2" width="6.33203125" customWidth="1"/>
    <col min="3" max="3" width="3.83203125" customWidth="1"/>
    <col min="4" max="4" width="16" customWidth="1"/>
    <col min="5" max="5" width="6.6640625" style="1" customWidth="1"/>
    <col min="6" max="6" width="3.1640625" style="3" customWidth="1"/>
    <col min="7" max="7" width="17.33203125" customWidth="1"/>
    <col min="8" max="8" width="3.1640625" style="3" customWidth="1"/>
    <col min="9" max="9" width="1.83203125" customWidth="1"/>
    <col min="10" max="10" width="28" customWidth="1"/>
    <col min="11" max="11" width="13.33203125" customWidth="1"/>
    <col min="12" max="12" width="6" customWidth="1"/>
    <col min="13" max="13" width="13.33203125" customWidth="1"/>
  </cols>
  <sheetData>
    <row r="7" spans="1:13" ht="17" thickBot="1" x14ac:dyDescent="0.25"/>
    <row r="8" spans="1:13" ht="17" thickBot="1" x14ac:dyDescent="0.25">
      <c r="J8" s="117" t="s">
        <v>56</v>
      </c>
      <c r="K8" s="115" t="s">
        <v>75</v>
      </c>
      <c r="L8" s="128" t="s">
        <v>55</v>
      </c>
      <c r="M8" s="129"/>
    </row>
    <row r="9" spans="1:13" ht="20" thickBot="1" x14ac:dyDescent="0.3">
      <c r="A9" s="16" t="s">
        <v>34</v>
      </c>
      <c r="J9" s="71" t="s">
        <v>114</v>
      </c>
      <c r="K9" s="116" t="s">
        <v>115</v>
      </c>
      <c r="L9" s="111" t="s">
        <v>116</v>
      </c>
      <c r="M9" s="112"/>
    </row>
    <row r="11" spans="1:13" x14ac:dyDescent="0.2">
      <c r="A11" s="4" t="s">
        <v>20</v>
      </c>
      <c r="B11" s="140" t="s">
        <v>10</v>
      </c>
      <c r="C11" s="141"/>
      <c r="D11" s="4" t="s">
        <v>18</v>
      </c>
      <c r="E11" s="140" t="s">
        <v>11</v>
      </c>
      <c r="F11" s="141"/>
      <c r="G11" s="4" t="s">
        <v>24</v>
      </c>
    </row>
    <row r="12" spans="1:13" ht="17" x14ac:dyDescent="0.2">
      <c r="A12" s="5" t="s">
        <v>19</v>
      </c>
      <c r="B12" s="142"/>
      <c r="C12" s="143"/>
      <c r="D12" s="6" t="s">
        <v>21</v>
      </c>
      <c r="E12" s="142"/>
      <c r="F12" s="143"/>
      <c r="G12" s="6" t="s">
        <v>21</v>
      </c>
    </row>
    <row r="13" spans="1:13" x14ac:dyDescent="0.2">
      <c r="A13" s="138">
        <v>0.1</v>
      </c>
      <c r="B13" s="138" t="s">
        <v>10</v>
      </c>
      <c r="C13" s="138"/>
      <c r="D13" s="138">
        <v>150</v>
      </c>
      <c r="E13" s="138" t="s">
        <v>11</v>
      </c>
      <c r="F13" s="138"/>
      <c r="G13" s="138">
        <f>A13*D13</f>
        <v>15</v>
      </c>
    </row>
    <row r="14" spans="1:13" x14ac:dyDescent="0.2">
      <c r="A14" s="138"/>
      <c r="B14" s="138"/>
      <c r="C14" s="138"/>
      <c r="D14" s="138"/>
      <c r="E14" s="138"/>
      <c r="F14" s="138"/>
      <c r="G14" s="138"/>
    </row>
    <row r="15" spans="1:13" x14ac:dyDescent="0.2">
      <c r="A15" s="3"/>
      <c r="B15" s="3"/>
      <c r="C15" s="3"/>
      <c r="D15" s="3"/>
      <c r="E15" s="3"/>
      <c r="G15" s="3"/>
      <c r="I15" s="3"/>
    </row>
    <row r="17" spans="1:12" ht="35" thickBot="1" x14ac:dyDescent="0.25">
      <c r="A17" s="4" t="s">
        <v>24</v>
      </c>
      <c r="B17" s="140" t="s">
        <v>11</v>
      </c>
      <c r="C17" s="141"/>
      <c r="D17" s="11" t="s">
        <v>35</v>
      </c>
      <c r="E17" s="140" t="s">
        <v>10</v>
      </c>
      <c r="F17" s="141"/>
      <c r="G17" s="7" t="s">
        <v>33</v>
      </c>
      <c r="H17"/>
    </row>
    <row r="18" spans="1:12" ht="34" customHeight="1" x14ac:dyDescent="0.25">
      <c r="A18" s="6" t="s">
        <v>21</v>
      </c>
      <c r="B18" s="142"/>
      <c r="C18" s="143"/>
      <c r="D18" s="10" t="s">
        <v>36</v>
      </c>
      <c r="E18" s="142"/>
      <c r="F18" s="143"/>
      <c r="G18" s="8" t="s">
        <v>22</v>
      </c>
      <c r="H18"/>
      <c r="I18" s="2"/>
      <c r="J18" s="132" t="s">
        <v>61</v>
      </c>
      <c r="K18" s="132"/>
    </row>
    <row r="19" spans="1:12" ht="19" x14ac:dyDescent="0.25">
      <c r="A19" s="138">
        <v>15</v>
      </c>
      <c r="B19" s="144" t="s">
        <v>11</v>
      </c>
      <c r="C19" s="145"/>
      <c r="D19" s="48">
        <f>K20</f>
        <v>2.6</v>
      </c>
      <c r="E19" s="21" t="s">
        <v>29</v>
      </c>
      <c r="F19" s="152" t="s">
        <v>10</v>
      </c>
      <c r="G19" s="139">
        <f>A19/((D19/D20)*1000000)</f>
        <v>0.78461538461538449</v>
      </c>
      <c r="H19" s="154" t="s">
        <v>26</v>
      </c>
      <c r="I19" s="2"/>
      <c r="J19" s="133" t="s">
        <v>54</v>
      </c>
      <c r="K19" s="133"/>
    </row>
    <row r="20" spans="1:12" x14ac:dyDescent="0.2">
      <c r="A20" s="138"/>
      <c r="B20" s="146"/>
      <c r="C20" s="147"/>
      <c r="D20" s="15">
        <f>1000*K21</f>
        <v>136000</v>
      </c>
      <c r="E20" s="21" t="s">
        <v>30</v>
      </c>
      <c r="F20" s="153"/>
      <c r="G20" s="139"/>
      <c r="H20" s="154"/>
      <c r="J20" s="51" t="s">
        <v>52</v>
      </c>
      <c r="K20" s="46">
        <v>2.6</v>
      </c>
      <c r="L20" s="51" t="s">
        <v>29</v>
      </c>
    </row>
    <row r="21" spans="1:12" x14ac:dyDescent="0.2">
      <c r="A21" s="1"/>
      <c r="B21" s="3"/>
      <c r="C21" s="3"/>
      <c r="F21"/>
      <c r="H21"/>
      <c r="J21" s="51" t="s">
        <v>51</v>
      </c>
      <c r="K21" s="46">
        <v>136</v>
      </c>
    </row>
    <row r="22" spans="1:12" x14ac:dyDescent="0.2">
      <c r="A22" s="15">
        <v>15</v>
      </c>
      <c r="B22" s="32" t="s">
        <v>31</v>
      </c>
      <c r="C22" s="31" t="s">
        <v>11</v>
      </c>
      <c r="D22" s="47">
        <f>(D19/D20)*1000000</f>
        <v>19.117647058823533</v>
      </c>
      <c r="E22" s="22" t="s">
        <v>32</v>
      </c>
      <c r="F22" s="15" t="s">
        <v>10</v>
      </c>
      <c r="G22" s="49">
        <f>A22/D22</f>
        <v>0.78461538461538449</v>
      </c>
      <c r="H22" s="50" t="s">
        <v>26</v>
      </c>
    </row>
    <row r="23" spans="1:12" ht="17" thickBot="1" x14ac:dyDescent="0.25">
      <c r="J23" s="1"/>
      <c r="K23" s="3"/>
    </row>
    <row r="24" spans="1:12" x14ac:dyDescent="0.2">
      <c r="A24" s="15">
        <v>15</v>
      </c>
      <c r="B24" s="32" t="s">
        <v>31</v>
      </c>
      <c r="C24" s="155" t="s">
        <v>11</v>
      </c>
      <c r="D24" s="157">
        <f>A24/A25</f>
        <v>0.78461538461538449</v>
      </c>
      <c r="E24" s="159" t="s">
        <v>26</v>
      </c>
      <c r="G24" s="17"/>
      <c r="H24" s="23"/>
      <c r="J24" s="134" t="s">
        <v>53</v>
      </c>
      <c r="K24" s="135"/>
    </row>
    <row r="25" spans="1:12" ht="17" thickBot="1" x14ac:dyDescent="0.25">
      <c r="A25" s="52">
        <f>D22</f>
        <v>19.117647058823533</v>
      </c>
      <c r="B25" s="32" t="s">
        <v>32</v>
      </c>
      <c r="C25" s="156"/>
      <c r="D25" s="158"/>
      <c r="E25" s="159"/>
      <c r="F25"/>
      <c r="G25" s="17"/>
      <c r="H25"/>
      <c r="J25" s="136" t="s">
        <v>37</v>
      </c>
      <c r="K25" s="137"/>
    </row>
    <row r="26" spans="1:12" x14ac:dyDescent="0.2">
      <c r="D26" s="64" t="s">
        <v>62</v>
      </c>
      <c r="E26" s="14"/>
      <c r="J26" s="130" t="s">
        <v>38</v>
      </c>
      <c r="K26" s="131"/>
    </row>
    <row r="27" spans="1:12" x14ac:dyDescent="0.2">
      <c r="B27" s="3"/>
      <c r="J27" s="1"/>
      <c r="K27" s="3"/>
      <c r="L27" s="3"/>
    </row>
    <row r="28" spans="1:12" ht="17" thickBot="1" x14ac:dyDescent="0.25"/>
    <row r="29" spans="1:12" x14ac:dyDescent="0.2">
      <c r="A29" s="53" t="s">
        <v>41</v>
      </c>
      <c r="B29" s="54"/>
      <c r="C29" s="55"/>
    </row>
    <row r="30" spans="1:12" x14ac:dyDescent="0.2">
      <c r="A30" s="56"/>
      <c r="C30" s="57"/>
    </row>
    <row r="31" spans="1:12" x14ac:dyDescent="0.2">
      <c r="A31" s="58" t="s">
        <v>45</v>
      </c>
      <c r="B31" s="29">
        <v>150</v>
      </c>
      <c r="C31" s="59" t="s">
        <v>26</v>
      </c>
    </row>
    <row r="32" spans="1:12" x14ac:dyDescent="0.2">
      <c r="A32" s="60"/>
      <c r="B32" s="61" t="s">
        <v>46</v>
      </c>
      <c r="C32" s="57"/>
    </row>
    <row r="33" spans="1:8" x14ac:dyDescent="0.2">
      <c r="A33" s="58" t="s">
        <v>42</v>
      </c>
      <c r="B33" s="28">
        <f>G19</f>
        <v>0.78461538461538449</v>
      </c>
      <c r="C33" s="59" t="s">
        <v>26</v>
      </c>
    </row>
    <row r="34" spans="1:8" ht="17" thickBot="1" x14ac:dyDescent="0.25">
      <c r="A34" s="60"/>
      <c r="B34" s="61" t="s">
        <v>11</v>
      </c>
      <c r="C34" s="57"/>
      <c r="D34" s="1"/>
      <c r="H34"/>
    </row>
    <row r="35" spans="1:8" x14ac:dyDescent="0.2">
      <c r="A35" s="62" t="s">
        <v>43</v>
      </c>
      <c r="B35" s="148">
        <f>B31-B33</f>
        <v>149.21538461538461</v>
      </c>
      <c r="C35" s="150" t="s">
        <v>26</v>
      </c>
    </row>
    <row r="36" spans="1:8" ht="17" thickBot="1" x14ac:dyDescent="0.25">
      <c r="A36" s="63" t="s">
        <v>44</v>
      </c>
      <c r="B36" s="149"/>
      <c r="C36" s="151"/>
    </row>
  </sheetData>
  <sheetProtection algorithmName="SHA-512" hashValue="mWAY8Ia0aZoM8oE8KdP5R0PKzAJ+O32zrBwfMKlanA1C2wf69u5pxRDjQtARCLT6cSsDb+x1LJ99eSdLNDOu6g==" saltValue="GWYEg/coBhHXqWoR46yxlA==" spinCount="100000" sheet="1" objects="1" scenarios="1" selectLockedCells="1"/>
  <mergeCells count="25">
    <mergeCell ref="B35:B36"/>
    <mergeCell ref="C35:C36"/>
    <mergeCell ref="F19:F20"/>
    <mergeCell ref="H19:H20"/>
    <mergeCell ref="C24:C25"/>
    <mergeCell ref="D24:D25"/>
    <mergeCell ref="E24:E25"/>
    <mergeCell ref="B11:C12"/>
    <mergeCell ref="E11:F12"/>
    <mergeCell ref="B17:C18"/>
    <mergeCell ref="E17:F18"/>
    <mergeCell ref="A19:A20"/>
    <mergeCell ref="B19:C20"/>
    <mergeCell ref="A13:A14"/>
    <mergeCell ref="G13:G14"/>
    <mergeCell ref="E13:F14"/>
    <mergeCell ref="D13:D14"/>
    <mergeCell ref="B13:C14"/>
    <mergeCell ref="G19:G20"/>
    <mergeCell ref="L8:M8"/>
    <mergeCell ref="J26:K26"/>
    <mergeCell ref="J18:K18"/>
    <mergeCell ref="J19:K19"/>
    <mergeCell ref="J24:K24"/>
    <mergeCell ref="J25:K25"/>
  </mergeCells>
  <printOptions horizontalCentered="1"/>
  <pageMargins left="0.7" right="0.7" top="0.75" bottom="0.75" header="0.3" footer="0.3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E638-B3DF-3640-8D18-41196AFA3682}">
  <dimension ref="A3:L26"/>
  <sheetViews>
    <sheetView tabSelected="1" zoomScale="120" zoomScaleNormal="120" workbookViewId="0">
      <selection activeCell="I19" sqref="I19"/>
    </sheetView>
  </sheetViews>
  <sheetFormatPr baseColWidth="10" defaultRowHeight="16" x14ac:dyDescent="0.2"/>
  <cols>
    <col min="1" max="1" width="15.1640625" customWidth="1"/>
    <col min="2" max="2" width="6.33203125" customWidth="1"/>
    <col min="3" max="3" width="3.6640625" customWidth="1"/>
    <col min="4" max="4" width="15.6640625" customWidth="1"/>
    <col min="5" max="5" width="6.6640625" style="1" customWidth="1"/>
    <col min="6" max="6" width="1.33203125" style="3" customWidth="1"/>
    <col min="7" max="7" width="13.1640625" customWidth="1"/>
    <col min="8" max="8" width="28.33203125" customWidth="1"/>
    <col min="9" max="9" width="4" customWidth="1"/>
    <col min="10" max="10" width="6.33203125" customWidth="1"/>
    <col min="11" max="11" width="9.6640625" customWidth="1"/>
  </cols>
  <sheetData>
    <row r="3" spans="1:12" ht="17" thickBot="1" x14ac:dyDescent="0.25"/>
    <row r="4" spans="1:12" ht="17" thickBot="1" x14ac:dyDescent="0.25">
      <c r="E4" s="160" t="s">
        <v>56</v>
      </c>
      <c r="F4" s="161"/>
      <c r="G4" s="162"/>
      <c r="H4" s="113" t="s">
        <v>75</v>
      </c>
      <c r="I4" s="128" t="s">
        <v>55</v>
      </c>
      <c r="J4" s="165"/>
      <c r="K4" s="129"/>
    </row>
    <row r="5" spans="1:12" ht="17" thickBot="1" x14ac:dyDescent="0.25">
      <c r="E5" s="160" t="s">
        <v>114</v>
      </c>
      <c r="F5" s="161"/>
      <c r="G5" s="162"/>
      <c r="H5" s="114" t="s">
        <v>115</v>
      </c>
      <c r="I5" s="166" t="s">
        <v>116</v>
      </c>
      <c r="J5" s="167"/>
      <c r="K5" s="168"/>
    </row>
    <row r="9" spans="1:12" ht="19" x14ac:dyDescent="0.25">
      <c r="A9" s="16" t="s">
        <v>74</v>
      </c>
      <c r="L9" s="27"/>
    </row>
    <row r="11" spans="1:12" ht="19" x14ac:dyDescent="0.25">
      <c r="A11" s="4" t="s">
        <v>20</v>
      </c>
      <c r="B11" s="140" t="s">
        <v>10</v>
      </c>
      <c r="C11" s="141"/>
      <c r="D11" s="4" t="s">
        <v>18</v>
      </c>
      <c r="E11" s="140" t="s">
        <v>11</v>
      </c>
      <c r="F11" s="141"/>
      <c r="G11" s="4" t="s">
        <v>24</v>
      </c>
      <c r="H11" s="2"/>
    </row>
    <row r="12" spans="1:12" ht="17" x14ac:dyDescent="0.2">
      <c r="A12" s="5" t="s">
        <v>19</v>
      </c>
      <c r="B12" s="142"/>
      <c r="C12" s="143"/>
      <c r="D12" s="6" t="s">
        <v>21</v>
      </c>
      <c r="E12" s="142"/>
      <c r="F12" s="143"/>
      <c r="G12" s="6" t="s">
        <v>21</v>
      </c>
    </row>
    <row r="13" spans="1:12" x14ac:dyDescent="0.2">
      <c r="A13" s="15">
        <v>0.1</v>
      </c>
      <c r="B13" s="175" t="s">
        <v>10</v>
      </c>
      <c r="C13" s="176"/>
      <c r="D13" s="15">
        <v>150</v>
      </c>
      <c r="E13" s="138" t="s">
        <v>11</v>
      </c>
      <c r="F13" s="138"/>
      <c r="G13" s="15">
        <f>A13*D13</f>
        <v>15</v>
      </c>
    </row>
    <row r="14" spans="1:12" x14ac:dyDescent="0.2">
      <c r="A14" s="3"/>
      <c r="B14" s="3"/>
      <c r="C14" s="3"/>
      <c r="D14" s="3"/>
      <c r="E14" s="3"/>
      <c r="G14" s="3"/>
    </row>
    <row r="15" spans="1:12" ht="19" x14ac:dyDescent="0.25">
      <c r="H15" s="2"/>
    </row>
    <row r="16" spans="1:12" ht="35" thickBot="1" x14ac:dyDescent="0.25">
      <c r="A16" s="4" t="s">
        <v>20</v>
      </c>
      <c r="B16" s="140" t="s">
        <v>11</v>
      </c>
      <c r="C16" s="141"/>
      <c r="D16" s="11" t="s">
        <v>27</v>
      </c>
      <c r="E16"/>
      <c r="H16" s="170" t="s">
        <v>64</v>
      </c>
      <c r="I16" s="170"/>
      <c r="J16" s="80"/>
    </row>
    <row r="17" spans="1:11" ht="34" x14ac:dyDescent="0.2">
      <c r="A17" s="6" t="s">
        <v>39</v>
      </c>
      <c r="B17" s="142"/>
      <c r="C17" s="143"/>
      <c r="D17" s="10" t="s">
        <v>28</v>
      </c>
      <c r="E17"/>
      <c r="H17" s="133" t="s">
        <v>63</v>
      </c>
      <c r="I17" s="133"/>
      <c r="J17" s="80"/>
    </row>
    <row r="18" spans="1:11" ht="17" thickBot="1" x14ac:dyDescent="0.25">
      <c r="A18" s="138">
        <v>15</v>
      </c>
      <c r="B18" s="172" t="s">
        <v>40</v>
      </c>
      <c r="C18" s="138" t="s">
        <v>11</v>
      </c>
      <c r="D18" s="12">
        <f>I18</f>
        <v>0.7</v>
      </c>
      <c r="E18" s="21" t="s">
        <v>29</v>
      </c>
      <c r="H18" s="67" t="s">
        <v>52</v>
      </c>
      <c r="I18" s="46">
        <v>0.7</v>
      </c>
      <c r="J18" s="51" t="s">
        <v>29</v>
      </c>
    </row>
    <row r="19" spans="1:11" x14ac:dyDescent="0.2">
      <c r="A19" s="138"/>
      <c r="B19" s="138"/>
      <c r="C19" s="138"/>
      <c r="D19" s="9">
        <f>1000*I19</f>
        <v>163000</v>
      </c>
      <c r="E19" s="21" t="s">
        <v>30</v>
      </c>
      <c r="H19" s="67" t="s">
        <v>51</v>
      </c>
      <c r="I19" s="46">
        <v>163</v>
      </c>
      <c r="J19" s="81"/>
    </row>
    <row r="20" spans="1:11" x14ac:dyDescent="0.2">
      <c r="A20" s="1"/>
      <c r="B20" s="3"/>
      <c r="C20" s="3"/>
      <c r="H20" s="1"/>
      <c r="I20" s="3"/>
      <c r="J20" s="3"/>
    </row>
    <row r="21" spans="1:11" x14ac:dyDescent="0.2">
      <c r="A21" s="15">
        <v>15</v>
      </c>
      <c r="B21" s="24" t="s">
        <v>40</v>
      </c>
      <c r="C21" s="15" t="s">
        <v>11</v>
      </c>
      <c r="D21" s="18">
        <f>(D18/D19)*1000000</f>
        <v>4.2944785276073612</v>
      </c>
      <c r="E21" s="22" t="s">
        <v>32</v>
      </c>
      <c r="H21" s="134" t="s">
        <v>118</v>
      </c>
      <c r="I21" s="135"/>
      <c r="J21" s="1"/>
    </row>
    <row r="22" spans="1:11" x14ac:dyDescent="0.2">
      <c r="H22" s="163" t="s">
        <v>117</v>
      </c>
      <c r="I22" s="164"/>
      <c r="J22" s="1"/>
    </row>
    <row r="23" spans="1:11" ht="17" thickBot="1" x14ac:dyDescent="0.25">
      <c r="A23" s="25">
        <v>15</v>
      </c>
      <c r="B23" s="24" t="s">
        <v>40</v>
      </c>
      <c r="C23" s="138" t="s">
        <v>11</v>
      </c>
      <c r="D23" s="173">
        <f>A23/A24</f>
        <v>3.4928571428571433</v>
      </c>
      <c r="E23" s="171" t="s">
        <v>26</v>
      </c>
      <c r="H23" s="169" t="s">
        <v>57</v>
      </c>
      <c r="I23" s="169"/>
      <c r="J23" s="1"/>
    </row>
    <row r="24" spans="1:11" x14ac:dyDescent="0.2">
      <c r="A24" s="26">
        <f>D21</f>
        <v>4.2944785276073612</v>
      </c>
      <c r="B24" s="15" t="s">
        <v>32</v>
      </c>
      <c r="C24" s="138"/>
      <c r="D24" s="174"/>
      <c r="E24" s="171"/>
      <c r="H24" s="169" t="s">
        <v>58</v>
      </c>
      <c r="I24" s="169"/>
    </row>
    <row r="25" spans="1:11" x14ac:dyDescent="0.2">
      <c r="D25" s="65" t="s">
        <v>59</v>
      </c>
    </row>
    <row r="26" spans="1:11" x14ac:dyDescent="0.2">
      <c r="D26" s="66" t="s">
        <v>60</v>
      </c>
      <c r="K26" s="3"/>
    </row>
  </sheetData>
  <sheetProtection algorithmName="SHA-512" hashValue="vWjuR6gx9oJJzSXHgtbnnB65MDonG2EfUlqfGyX1OdddSB4/w9B0lsrBWty2wFddTfpaTIM4WgUTs5AyV0e0Ng==" saltValue="/WFnevdfgWhEBbjU7YJO4g==" spinCount="100000" sheet="1" objects="1" scenarios="1" selectLockedCells="1"/>
  <mergeCells count="21">
    <mergeCell ref="B11:C12"/>
    <mergeCell ref="B13:C13"/>
    <mergeCell ref="E11:F12"/>
    <mergeCell ref="E13:F13"/>
    <mergeCell ref="B16:C17"/>
    <mergeCell ref="E23:E24"/>
    <mergeCell ref="A18:A19"/>
    <mergeCell ref="B18:B19"/>
    <mergeCell ref="C18:C19"/>
    <mergeCell ref="C23:C24"/>
    <mergeCell ref="D23:D24"/>
    <mergeCell ref="H24:I24"/>
    <mergeCell ref="H23:I23"/>
    <mergeCell ref="H21:I21"/>
    <mergeCell ref="H16:I16"/>
    <mergeCell ref="H17:I17"/>
    <mergeCell ref="E4:G4"/>
    <mergeCell ref="E5:G5"/>
    <mergeCell ref="H22:I22"/>
    <mergeCell ref="I4:K4"/>
    <mergeCell ref="I5:K5"/>
  </mergeCells>
  <printOptions horizontalCentered="1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D776-FE4F-D44D-BB52-29EBCD284D86}">
  <dimension ref="A1:G31"/>
  <sheetViews>
    <sheetView topLeftCell="A5" zoomScale="140" zoomScaleNormal="140" workbookViewId="0">
      <selection activeCell="A26" sqref="A26:C31"/>
    </sheetView>
  </sheetViews>
  <sheetFormatPr baseColWidth="10" defaultRowHeight="16" x14ac:dyDescent="0.2"/>
  <cols>
    <col min="1" max="1" width="30" customWidth="1"/>
    <col min="2" max="2" width="8.6640625" customWidth="1"/>
    <col min="3" max="3" width="3" style="123" customWidth="1"/>
    <col min="4" max="4" width="5.6640625" customWidth="1"/>
    <col min="5" max="5" width="28.1640625" bestFit="1" customWidth="1"/>
    <col min="6" max="6" width="8.33203125" bestFit="1" customWidth="1"/>
    <col min="7" max="7" width="2.6640625" style="123" bestFit="1" customWidth="1"/>
  </cols>
  <sheetData>
    <row r="1" spans="1:7" x14ac:dyDescent="0.2">
      <c r="E1" s="1"/>
      <c r="F1" s="3"/>
    </row>
    <row r="2" spans="1:7" x14ac:dyDescent="0.2">
      <c r="E2" s="1"/>
      <c r="F2" s="3"/>
    </row>
    <row r="3" spans="1:7" x14ac:dyDescent="0.2">
      <c r="E3" s="1"/>
      <c r="F3" s="3"/>
    </row>
    <row r="4" spans="1:7" x14ac:dyDescent="0.2">
      <c r="E4" s="1"/>
      <c r="F4" s="3"/>
    </row>
    <row r="5" spans="1:7" x14ac:dyDescent="0.2">
      <c r="E5" s="1"/>
      <c r="F5" s="3"/>
    </row>
    <row r="6" spans="1:7" x14ac:dyDescent="0.2">
      <c r="E6" s="1"/>
      <c r="F6" s="3"/>
    </row>
    <row r="7" spans="1:7" x14ac:dyDescent="0.2">
      <c r="E7" s="1"/>
      <c r="F7" s="3"/>
    </row>
    <row r="8" spans="1:7" x14ac:dyDescent="0.2">
      <c r="E8" s="1"/>
      <c r="F8" s="3"/>
    </row>
    <row r="9" spans="1:7" x14ac:dyDescent="0.2">
      <c r="E9" s="1"/>
      <c r="F9" s="3"/>
    </row>
    <row r="10" spans="1:7" x14ac:dyDescent="0.2">
      <c r="E10" s="1"/>
      <c r="F10" s="3"/>
    </row>
    <row r="11" spans="1:7" ht="19" x14ac:dyDescent="0.25">
      <c r="A11" s="16" t="s">
        <v>111</v>
      </c>
      <c r="E11" s="1"/>
      <c r="F11" s="3"/>
    </row>
    <row r="12" spans="1:7" ht="19" x14ac:dyDescent="0.25">
      <c r="A12" s="16"/>
      <c r="E12" s="1"/>
      <c r="F12" s="3"/>
    </row>
    <row r="13" spans="1:7" ht="17" thickBot="1" x14ac:dyDescent="0.25">
      <c r="A13" s="27" t="s">
        <v>112</v>
      </c>
      <c r="E13" s="27" t="s">
        <v>120</v>
      </c>
    </row>
    <row r="14" spans="1:7" x14ac:dyDescent="0.2">
      <c r="A14" s="53"/>
      <c r="B14" s="54"/>
      <c r="C14" s="124"/>
      <c r="E14" s="53"/>
      <c r="F14" s="54"/>
      <c r="G14" s="124"/>
    </row>
    <row r="15" spans="1:7" x14ac:dyDescent="0.2">
      <c r="A15" s="95" t="s">
        <v>45</v>
      </c>
      <c r="B15" s="29">
        <v>150</v>
      </c>
      <c r="C15" s="125" t="s">
        <v>26</v>
      </c>
      <c r="E15" s="95" t="s">
        <v>45</v>
      </c>
      <c r="F15" s="29">
        <v>150</v>
      </c>
      <c r="G15" s="125" t="s">
        <v>26</v>
      </c>
    </row>
    <row r="16" spans="1:7" x14ac:dyDescent="0.2">
      <c r="A16" s="60"/>
      <c r="B16" s="61" t="s">
        <v>46</v>
      </c>
      <c r="C16" s="126"/>
      <c r="E16" s="60"/>
      <c r="F16" s="61" t="s">
        <v>46</v>
      </c>
      <c r="G16" s="126"/>
    </row>
    <row r="17" spans="1:7" x14ac:dyDescent="0.2">
      <c r="A17" s="58" t="s">
        <v>105</v>
      </c>
      <c r="B17" s="28">
        <f>'3-Biotinylated Material'!A23/'3-Biotinylated Material'!A24</f>
        <v>3.4928571428571433</v>
      </c>
      <c r="C17" s="125" t="s">
        <v>26</v>
      </c>
      <c r="E17" s="58" t="s">
        <v>119</v>
      </c>
      <c r="F17" s="28">
        <f>'6-Control Conjugate'!F20</f>
        <v>7.4249999999999998</v>
      </c>
      <c r="G17" s="125" t="s">
        <v>26</v>
      </c>
    </row>
    <row r="18" spans="1:7" ht="17" thickBot="1" x14ac:dyDescent="0.25">
      <c r="A18" s="60"/>
      <c r="B18" s="61"/>
      <c r="C18" s="126"/>
      <c r="E18" s="60"/>
      <c r="F18" s="61" t="s">
        <v>11</v>
      </c>
      <c r="G18" s="126"/>
    </row>
    <row r="19" spans="1:7" x14ac:dyDescent="0.2">
      <c r="A19" s="58" t="s">
        <v>106</v>
      </c>
      <c r="B19" s="28">
        <f>'2-Streptavidin-ZAP'!A24/'2-Streptavidin-ZAP'!A25</f>
        <v>0.78461538461538449</v>
      </c>
      <c r="C19" s="125" t="s">
        <v>26</v>
      </c>
      <c r="E19" s="62" t="s">
        <v>43</v>
      </c>
      <c r="F19" s="148">
        <f>F15-F17</f>
        <v>142.57499999999999</v>
      </c>
      <c r="G19" s="177" t="s">
        <v>26</v>
      </c>
    </row>
    <row r="20" spans="1:7" ht="17" thickBot="1" x14ac:dyDescent="0.25">
      <c r="A20" s="60"/>
      <c r="B20" s="61" t="s">
        <v>11</v>
      </c>
      <c r="C20" s="126"/>
      <c r="E20" s="63" t="s">
        <v>113</v>
      </c>
      <c r="F20" s="149"/>
      <c r="G20" s="178"/>
    </row>
    <row r="21" spans="1:7" x14ac:dyDescent="0.2">
      <c r="A21" s="62" t="s">
        <v>43</v>
      </c>
      <c r="B21" s="148">
        <f>B15-(B17+B19)</f>
        <v>145.72252747252747</v>
      </c>
      <c r="C21" s="177" t="s">
        <v>26</v>
      </c>
    </row>
    <row r="22" spans="1:7" ht="17" thickBot="1" x14ac:dyDescent="0.25">
      <c r="A22" s="63" t="s">
        <v>113</v>
      </c>
      <c r="B22" s="149"/>
      <c r="C22" s="178"/>
    </row>
    <row r="24" spans="1:7" x14ac:dyDescent="0.2">
      <c r="A24" s="27" t="s">
        <v>121</v>
      </c>
    </row>
    <row r="25" spans="1:7" x14ac:dyDescent="0.2">
      <c r="A25" s="27"/>
    </row>
    <row r="26" spans="1:7" x14ac:dyDescent="0.2">
      <c r="A26" s="121" t="s">
        <v>45</v>
      </c>
      <c r="B26" s="29">
        <v>150</v>
      </c>
      <c r="C26" s="118" t="s">
        <v>26</v>
      </c>
    </row>
    <row r="27" spans="1:7" x14ac:dyDescent="0.2">
      <c r="A27" s="122"/>
      <c r="B27" s="61" t="s">
        <v>46</v>
      </c>
      <c r="C27" s="127"/>
    </row>
    <row r="28" spans="1:7" x14ac:dyDescent="0.2">
      <c r="A28" s="4" t="s">
        <v>122</v>
      </c>
      <c r="B28" s="119">
        <v>45</v>
      </c>
      <c r="C28" s="118" t="s">
        <v>26</v>
      </c>
    </row>
    <row r="29" spans="1:7" ht="17" thickBot="1" x14ac:dyDescent="0.25">
      <c r="A29" s="122"/>
      <c r="B29" s="61" t="s">
        <v>11</v>
      </c>
      <c r="C29" s="127"/>
    </row>
    <row r="30" spans="1:7" x14ac:dyDescent="0.2">
      <c r="A30" s="120" t="s">
        <v>43</v>
      </c>
      <c r="B30" s="179">
        <f>B26-B28</f>
        <v>105</v>
      </c>
      <c r="C30" s="154" t="s">
        <v>26</v>
      </c>
    </row>
    <row r="31" spans="1:7" ht="17" thickBot="1" x14ac:dyDescent="0.25">
      <c r="A31" s="108" t="s">
        <v>113</v>
      </c>
      <c r="B31" s="179"/>
      <c r="C31" s="154"/>
    </row>
  </sheetData>
  <sheetProtection algorithmName="SHA-512" hashValue="YDr/DUGTW4di5iKYKZNfR9w8iqDAfdifncX9p9UfruOqSxtwiLl8YB5Hd5oID0G5dYlZH2uRn9pcYuU8QbGVLw==" saltValue="XhpeablwXZsag1inKvwK3g==" spinCount="100000" sheet="1" objects="1" scenarios="1" selectLockedCells="1"/>
  <mergeCells count="6">
    <mergeCell ref="B21:B22"/>
    <mergeCell ref="C21:C22"/>
    <mergeCell ref="F19:F20"/>
    <mergeCell ref="G19:G20"/>
    <mergeCell ref="B30:B31"/>
    <mergeCell ref="C30:C31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BA5A-D839-3544-97F0-EC902E1BF005}">
  <dimension ref="A9:H22"/>
  <sheetViews>
    <sheetView topLeftCell="A8" zoomScale="120" zoomScaleNormal="120" workbookViewId="0">
      <selection activeCell="F20" sqref="F20:G22"/>
    </sheetView>
  </sheetViews>
  <sheetFormatPr baseColWidth="10" defaultRowHeight="16" x14ac:dyDescent="0.2"/>
  <cols>
    <col min="1" max="1" width="16.1640625" customWidth="1"/>
    <col min="2" max="2" width="4.83203125" customWidth="1"/>
    <col min="3" max="3" width="13.6640625" customWidth="1"/>
    <col min="4" max="4" width="3.6640625" style="1" customWidth="1"/>
    <col min="5" max="5" width="3.1640625" style="3" customWidth="1"/>
    <col min="6" max="6" width="17.33203125" customWidth="1"/>
    <col min="7" max="7" width="3" style="3" customWidth="1"/>
    <col min="8" max="8" width="21.33203125" customWidth="1"/>
    <col min="9" max="9" width="21.1640625" bestFit="1" customWidth="1"/>
    <col min="10" max="10" width="16.83203125" bestFit="1" customWidth="1"/>
  </cols>
  <sheetData>
    <row r="9" spans="1:8" ht="19" x14ac:dyDescent="0.25">
      <c r="A9" s="16" t="s">
        <v>9</v>
      </c>
    </row>
    <row r="11" spans="1:8" ht="19" x14ac:dyDescent="0.25">
      <c r="A11" s="4" t="s">
        <v>20</v>
      </c>
      <c r="B11" s="180" t="s">
        <v>10</v>
      </c>
      <c r="C11" s="4" t="s">
        <v>18</v>
      </c>
      <c r="D11" s="140" t="s">
        <v>11</v>
      </c>
      <c r="E11" s="141"/>
      <c r="F11" s="4" t="s">
        <v>49</v>
      </c>
      <c r="H11" s="2"/>
    </row>
    <row r="12" spans="1:8" ht="19" x14ac:dyDescent="0.25">
      <c r="A12" s="5" t="s">
        <v>19</v>
      </c>
      <c r="B12" s="180"/>
      <c r="C12" s="6" t="s">
        <v>21</v>
      </c>
      <c r="D12" s="142"/>
      <c r="E12" s="143"/>
      <c r="F12" s="6" t="s">
        <v>50</v>
      </c>
      <c r="H12" s="2"/>
    </row>
    <row r="13" spans="1:8" ht="19" x14ac:dyDescent="0.25">
      <c r="A13" s="15">
        <v>10</v>
      </c>
      <c r="B13" s="15" t="s">
        <v>10</v>
      </c>
      <c r="C13" s="15">
        <v>150</v>
      </c>
      <c r="D13" s="138" t="s">
        <v>11</v>
      </c>
      <c r="E13" s="138"/>
      <c r="F13" s="15">
        <v>1500</v>
      </c>
      <c r="H13" s="2"/>
    </row>
    <row r="14" spans="1:8" ht="19" x14ac:dyDescent="0.25">
      <c r="A14" s="3"/>
      <c r="B14" s="3"/>
      <c r="C14" s="3"/>
      <c r="D14" s="3"/>
      <c r="F14" s="3"/>
      <c r="H14" s="2"/>
    </row>
    <row r="15" spans="1:8" ht="35" thickBot="1" x14ac:dyDescent="0.25">
      <c r="A15" s="4" t="s">
        <v>49</v>
      </c>
      <c r="B15" s="180" t="s">
        <v>11</v>
      </c>
      <c r="C15" s="11" t="s">
        <v>12</v>
      </c>
      <c r="D15" s="140" t="s">
        <v>10</v>
      </c>
      <c r="E15" s="141"/>
      <c r="F15" s="7" t="s">
        <v>23</v>
      </c>
      <c r="G15"/>
    </row>
    <row r="16" spans="1:8" ht="34" customHeight="1" x14ac:dyDescent="0.2">
      <c r="A16" s="6" t="s">
        <v>50</v>
      </c>
      <c r="B16" s="180"/>
      <c r="C16" s="10" t="s">
        <v>17</v>
      </c>
      <c r="D16" s="142"/>
      <c r="E16" s="143"/>
      <c r="F16" s="8" t="s">
        <v>22</v>
      </c>
      <c r="G16"/>
    </row>
    <row r="17" spans="1:7" ht="17" thickBot="1" x14ac:dyDescent="0.25">
      <c r="A17" s="138">
        <v>1500</v>
      </c>
      <c r="B17" s="138" t="s">
        <v>11</v>
      </c>
      <c r="C17" s="12">
        <v>1</v>
      </c>
      <c r="D17" s="138" t="s">
        <v>10</v>
      </c>
      <c r="E17" s="138"/>
      <c r="F17" s="182">
        <f>A17/(1/30000)</f>
        <v>45000000</v>
      </c>
      <c r="G17" s="181" t="s">
        <v>26</v>
      </c>
    </row>
    <row r="18" spans="1:7" x14ac:dyDescent="0.2">
      <c r="A18" s="138"/>
      <c r="B18" s="138"/>
      <c r="C18" s="9">
        <v>30000</v>
      </c>
      <c r="D18" s="138"/>
      <c r="E18" s="138"/>
      <c r="F18" s="182"/>
      <c r="G18" s="181"/>
    </row>
    <row r="19" spans="1:7" x14ac:dyDescent="0.2">
      <c r="A19" s="1"/>
      <c r="B19" s="3"/>
      <c r="E19"/>
      <c r="G19"/>
    </row>
    <row r="20" spans="1:7" x14ac:dyDescent="0.2">
      <c r="A20" s="15">
        <v>1500</v>
      </c>
      <c r="B20" s="15" t="s">
        <v>11</v>
      </c>
      <c r="C20" s="18">
        <v>33.299999999999997</v>
      </c>
      <c r="D20" s="20" t="s">
        <v>25</v>
      </c>
      <c r="E20" s="15" t="s">
        <v>10</v>
      </c>
      <c r="F20" s="68">
        <f>A20/33.3</f>
        <v>45.04504504504505</v>
      </c>
      <c r="G20" s="19" t="s">
        <v>26</v>
      </c>
    </row>
    <row r="21" spans="1:7" x14ac:dyDescent="0.2">
      <c r="A21" s="3"/>
      <c r="B21" s="3"/>
      <c r="C21" s="13"/>
      <c r="D21" s="13"/>
      <c r="E21"/>
      <c r="F21" s="65" t="s">
        <v>59</v>
      </c>
      <c r="G21"/>
    </row>
    <row r="22" spans="1:7" x14ac:dyDescent="0.2">
      <c r="A22" s="27" t="s">
        <v>48</v>
      </c>
      <c r="F22" s="66" t="s">
        <v>60</v>
      </c>
    </row>
  </sheetData>
  <sheetProtection algorithmName="SHA-512" hashValue="HfgSHw2vv8A8oJmcKidN/CLHuzCObycr0Am/OLNTahP8QEkJiurbXEGsOp+BQjl6IaRLTjzqU1ZPgmeJs7LIYw==" saltValue="2aGQmU3GIeMnZZ1MWH8HiQ==" spinCount="100000" sheet="1" objects="1" scenarios="1" selectLockedCells="1"/>
  <mergeCells count="10">
    <mergeCell ref="A17:A18"/>
    <mergeCell ref="B17:B18"/>
    <mergeCell ref="B11:B12"/>
    <mergeCell ref="B15:B16"/>
    <mergeCell ref="G17:G18"/>
    <mergeCell ref="D13:E13"/>
    <mergeCell ref="D11:E12"/>
    <mergeCell ref="D15:E16"/>
    <mergeCell ref="F17:F18"/>
    <mergeCell ref="D17:E18"/>
  </mergeCells>
  <printOptions horizontalCentered="1"/>
  <pageMargins left="0.7" right="0.7" top="0.75" bottom="0.75" header="0.3" footer="0.3"/>
  <pageSetup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4F022-47EF-644F-B924-F6A4FF1C93B7}">
  <sheetPr>
    <pageSetUpPr fitToPage="1"/>
  </sheetPr>
  <dimension ref="A9:L36"/>
  <sheetViews>
    <sheetView topLeftCell="A6" zoomScale="126" zoomScaleNormal="126" workbookViewId="0">
      <selection activeCell="J17" sqref="J17"/>
    </sheetView>
  </sheetViews>
  <sheetFormatPr baseColWidth="10" defaultRowHeight="16" x14ac:dyDescent="0.2"/>
  <cols>
    <col min="1" max="1" width="16.33203125" customWidth="1"/>
    <col min="2" max="2" width="8.33203125" customWidth="1"/>
    <col min="3" max="3" width="18.1640625" customWidth="1"/>
    <col min="4" max="4" width="3.6640625" style="1" customWidth="1"/>
    <col min="5" max="5" width="3.1640625" style="3" customWidth="1"/>
    <col min="6" max="6" width="17.33203125" customWidth="1"/>
    <col min="7" max="7" width="3" style="3" customWidth="1"/>
    <col min="8" max="8" width="2.5" customWidth="1"/>
    <col min="9" max="9" width="21.1640625" bestFit="1" customWidth="1"/>
    <col min="10" max="10" width="16.83203125" bestFit="1" customWidth="1"/>
    <col min="11" max="11" width="7.5" customWidth="1"/>
    <col min="12" max="12" width="12.1640625" customWidth="1"/>
  </cols>
  <sheetData>
    <row r="9" spans="1:12" ht="19" x14ac:dyDescent="0.25">
      <c r="A9" s="16" t="s">
        <v>65</v>
      </c>
    </row>
    <row r="10" spans="1:12" ht="17" thickBot="1" x14ac:dyDescent="0.25"/>
    <row r="11" spans="1:12" ht="17" thickBot="1" x14ac:dyDescent="0.25">
      <c r="A11" s="4" t="s">
        <v>20</v>
      </c>
      <c r="B11" s="180" t="s">
        <v>10</v>
      </c>
      <c r="C11" s="4" t="s">
        <v>18</v>
      </c>
      <c r="D11" s="140" t="s">
        <v>11</v>
      </c>
      <c r="E11" s="141"/>
      <c r="F11" s="4" t="s">
        <v>49</v>
      </c>
      <c r="H11" s="70"/>
      <c r="I11" s="71" t="s">
        <v>56</v>
      </c>
      <c r="J11" s="109" t="s">
        <v>75</v>
      </c>
      <c r="K11" s="128" t="s">
        <v>55</v>
      </c>
      <c r="L11" s="129"/>
    </row>
    <row r="12" spans="1:12" ht="18" thickBot="1" x14ac:dyDescent="0.25">
      <c r="A12" s="5" t="s">
        <v>19</v>
      </c>
      <c r="B12" s="180"/>
      <c r="C12" s="6" t="s">
        <v>21</v>
      </c>
      <c r="D12" s="142"/>
      <c r="E12" s="143"/>
      <c r="F12" s="6" t="s">
        <v>50</v>
      </c>
      <c r="I12" s="71" t="s">
        <v>114</v>
      </c>
      <c r="J12" s="110" t="s">
        <v>115</v>
      </c>
      <c r="K12" s="111" t="s">
        <v>116</v>
      </c>
      <c r="L12" s="112"/>
    </row>
    <row r="13" spans="1:12" ht="19" x14ac:dyDescent="0.25">
      <c r="A13" s="15">
        <v>0.1</v>
      </c>
      <c r="B13" s="15" t="s">
        <v>10</v>
      </c>
      <c r="C13" s="15">
        <v>150</v>
      </c>
      <c r="D13" s="138" t="s">
        <v>11</v>
      </c>
      <c r="E13" s="138"/>
      <c r="F13" s="15">
        <f>A13*C13</f>
        <v>15</v>
      </c>
      <c r="I13" s="2"/>
    </row>
    <row r="14" spans="1:12" ht="17" customHeight="1" x14ac:dyDescent="0.25">
      <c r="A14" s="3"/>
      <c r="B14" s="3"/>
      <c r="C14" s="3"/>
      <c r="D14" s="3"/>
      <c r="F14" s="3"/>
      <c r="I14" s="2"/>
    </row>
    <row r="15" spans="1:12" ht="39" customHeight="1" thickBot="1" x14ac:dyDescent="0.25">
      <c r="A15" s="4" t="s">
        <v>49</v>
      </c>
      <c r="B15" s="180" t="s">
        <v>11</v>
      </c>
      <c r="C15" s="72" t="s">
        <v>70</v>
      </c>
      <c r="D15" s="140" t="s">
        <v>10</v>
      </c>
      <c r="E15" s="141"/>
      <c r="F15" s="7" t="s">
        <v>72</v>
      </c>
      <c r="G15"/>
      <c r="I15" s="186" t="s">
        <v>68</v>
      </c>
      <c r="J15" s="186"/>
      <c r="K15" s="79"/>
    </row>
    <row r="16" spans="1:12" ht="34" customHeight="1" thickBot="1" x14ac:dyDescent="0.25">
      <c r="A16" s="6" t="s">
        <v>50</v>
      </c>
      <c r="B16" s="180"/>
      <c r="C16" s="72" t="s">
        <v>71</v>
      </c>
      <c r="D16" s="142"/>
      <c r="E16" s="143"/>
      <c r="F16" s="8" t="s">
        <v>22</v>
      </c>
      <c r="G16"/>
      <c r="I16" s="133" t="s">
        <v>69</v>
      </c>
      <c r="J16" s="133"/>
      <c r="K16" s="80"/>
    </row>
    <row r="17" spans="1:11" ht="17" thickBot="1" x14ac:dyDescent="0.25">
      <c r="A17" s="138">
        <f>F13</f>
        <v>15</v>
      </c>
      <c r="B17" s="138" t="s">
        <v>11</v>
      </c>
      <c r="C17" s="73">
        <f>J17</f>
        <v>0.6</v>
      </c>
      <c r="D17" s="138" t="s">
        <v>10</v>
      </c>
      <c r="E17" s="138"/>
      <c r="F17" s="187">
        <f>A17/(C17/C18)</f>
        <v>7425000</v>
      </c>
      <c r="G17" s="181" t="s">
        <v>26</v>
      </c>
      <c r="I17" s="67" t="s">
        <v>52</v>
      </c>
      <c r="J17" s="69">
        <v>0.6</v>
      </c>
      <c r="K17" s="67" t="s">
        <v>29</v>
      </c>
    </row>
    <row r="18" spans="1:11" x14ac:dyDescent="0.2">
      <c r="A18" s="138"/>
      <c r="B18" s="138"/>
      <c r="C18" s="74">
        <f>1000*J18</f>
        <v>297000</v>
      </c>
      <c r="D18" s="138"/>
      <c r="E18" s="138"/>
      <c r="F18" s="187"/>
      <c r="G18" s="181"/>
      <c r="I18" s="67" t="s">
        <v>51</v>
      </c>
      <c r="J18" s="46">
        <v>297</v>
      </c>
      <c r="K18" s="81"/>
    </row>
    <row r="19" spans="1:11" ht="17" thickBot="1" x14ac:dyDescent="0.25">
      <c r="A19" s="1"/>
      <c r="B19" s="3"/>
      <c r="E19"/>
      <c r="G19"/>
      <c r="I19" s="1"/>
      <c r="J19" s="3"/>
      <c r="K19" s="3"/>
    </row>
    <row r="20" spans="1:11" x14ac:dyDescent="0.2">
      <c r="A20" s="15">
        <f>F13</f>
        <v>15</v>
      </c>
      <c r="B20" s="15" t="s">
        <v>11</v>
      </c>
      <c r="C20" s="47">
        <f>(C17/C18)*1000000</f>
        <v>2.0202020202020203</v>
      </c>
      <c r="D20" s="20" t="s">
        <v>25</v>
      </c>
      <c r="E20" s="45" t="s">
        <v>10</v>
      </c>
      <c r="F20" s="75">
        <f>A20/C20</f>
        <v>7.4249999999999998</v>
      </c>
      <c r="G20" s="76" t="s">
        <v>26</v>
      </c>
      <c r="I20" s="134" t="s">
        <v>66</v>
      </c>
      <c r="J20" s="135"/>
      <c r="K20" s="1"/>
    </row>
    <row r="21" spans="1:11" x14ac:dyDescent="0.2">
      <c r="A21" s="3"/>
      <c r="B21" s="3"/>
      <c r="C21" s="77"/>
      <c r="D21" s="77"/>
      <c r="E21"/>
      <c r="F21" s="78" t="s">
        <v>59</v>
      </c>
      <c r="G21"/>
      <c r="I21" s="136" t="s">
        <v>67</v>
      </c>
      <c r="J21" s="137"/>
      <c r="K21" s="1"/>
    </row>
    <row r="22" spans="1:11" ht="17" thickBot="1" x14ac:dyDescent="0.25">
      <c r="F22" s="108" t="s">
        <v>73</v>
      </c>
      <c r="I22" s="130" t="s">
        <v>47</v>
      </c>
      <c r="J22" s="131"/>
      <c r="K22" s="1"/>
    </row>
    <row r="24" spans="1:11" ht="17" thickBot="1" x14ac:dyDescent="0.25"/>
    <row r="25" spans="1:11" x14ac:dyDescent="0.2">
      <c r="B25" s="183" t="s">
        <v>77</v>
      </c>
      <c r="C25" s="184"/>
      <c r="D25" s="184"/>
      <c r="E25" s="184"/>
      <c r="F25" s="184"/>
      <c r="G25" s="184"/>
      <c r="H25" s="184"/>
      <c r="I25" s="184"/>
      <c r="J25" s="185"/>
    </row>
    <row r="26" spans="1:11" x14ac:dyDescent="0.2">
      <c r="B26" s="82" t="s">
        <v>78</v>
      </c>
      <c r="C26" s="83" t="s">
        <v>79</v>
      </c>
      <c r="D26" s="84"/>
      <c r="E26" s="85"/>
      <c r="F26" s="83"/>
      <c r="G26" s="85"/>
      <c r="H26" s="83"/>
      <c r="I26" s="83" t="s">
        <v>80</v>
      </c>
      <c r="J26" s="86" t="s">
        <v>90</v>
      </c>
    </row>
    <row r="27" spans="1:11" x14ac:dyDescent="0.2">
      <c r="B27" s="87" t="s">
        <v>82</v>
      </c>
      <c r="C27" s="88" t="s">
        <v>76</v>
      </c>
      <c r="D27" s="89"/>
      <c r="E27" s="90"/>
      <c r="F27" s="88"/>
      <c r="G27" s="90"/>
      <c r="H27" s="88"/>
      <c r="I27" s="88" t="s">
        <v>104</v>
      </c>
      <c r="J27" s="91" t="s">
        <v>103</v>
      </c>
    </row>
    <row r="28" spans="1:11" x14ac:dyDescent="0.2">
      <c r="B28" s="87" t="s">
        <v>83</v>
      </c>
      <c r="C28" s="88" t="s">
        <v>81</v>
      </c>
      <c r="D28" s="89"/>
      <c r="E28" s="90"/>
      <c r="F28" s="88"/>
      <c r="G28" s="90"/>
      <c r="H28" s="88"/>
      <c r="I28" s="88"/>
      <c r="J28" s="92"/>
    </row>
    <row r="29" spans="1:11" x14ac:dyDescent="0.2">
      <c r="B29" s="93"/>
      <c r="C29" s="94" t="s">
        <v>84</v>
      </c>
      <c r="D29" s="89"/>
      <c r="E29" s="90"/>
      <c r="F29" s="88"/>
      <c r="G29" s="90"/>
      <c r="H29" s="88"/>
      <c r="I29" s="88" t="s">
        <v>92</v>
      </c>
      <c r="J29" s="91" t="s">
        <v>91</v>
      </c>
    </row>
    <row r="30" spans="1:11" x14ac:dyDescent="0.2">
      <c r="B30" s="93"/>
      <c r="C30" s="94" t="s">
        <v>85</v>
      </c>
      <c r="D30" s="89"/>
      <c r="E30" s="90"/>
      <c r="F30" s="88"/>
      <c r="G30" s="90"/>
      <c r="H30" s="88"/>
      <c r="I30" s="88" t="s">
        <v>93</v>
      </c>
      <c r="J30" s="91" t="s">
        <v>94</v>
      </c>
    </row>
    <row r="31" spans="1:11" x14ac:dyDescent="0.2">
      <c r="B31" s="93"/>
      <c r="C31" s="94" t="s">
        <v>86</v>
      </c>
      <c r="D31" s="89"/>
      <c r="E31" s="90"/>
      <c r="F31" s="88"/>
      <c r="G31" s="90"/>
      <c r="H31" s="88"/>
      <c r="I31" s="88" t="s">
        <v>95</v>
      </c>
      <c r="J31" s="91" t="s">
        <v>96</v>
      </c>
    </row>
    <row r="32" spans="1:11" x14ac:dyDescent="0.2">
      <c r="B32" s="93"/>
      <c r="C32" s="94" t="s">
        <v>87</v>
      </c>
      <c r="D32" s="89"/>
      <c r="E32" s="90"/>
      <c r="F32" s="88"/>
      <c r="G32" s="90"/>
      <c r="H32" s="88"/>
      <c r="I32" s="88" t="s">
        <v>97</v>
      </c>
      <c r="J32" s="91" t="s">
        <v>98</v>
      </c>
    </row>
    <row r="33" spans="2:10" x14ac:dyDescent="0.2">
      <c r="B33" s="93"/>
      <c r="C33" s="94" t="s">
        <v>88</v>
      </c>
      <c r="D33" s="89"/>
      <c r="E33" s="90"/>
      <c r="F33" s="88"/>
      <c r="G33" s="90"/>
      <c r="H33" s="88"/>
      <c r="I33" s="88" t="s">
        <v>99</v>
      </c>
      <c r="J33" s="91" t="s">
        <v>100</v>
      </c>
    </row>
    <row r="34" spans="2:10" ht="17" thickBot="1" x14ac:dyDescent="0.25">
      <c r="B34" s="93"/>
      <c r="C34" s="94" t="s">
        <v>89</v>
      </c>
      <c r="D34" s="89"/>
      <c r="E34" s="90"/>
      <c r="F34" s="88"/>
      <c r="G34" s="90"/>
      <c r="H34" s="88"/>
      <c r="I34" s="88" t="s">
        <v>101</v>
      </c>
      <c r="J34" s="91" t="s">
        <v>102</v>
      </c>
    </row>
    <row r="35" spans="2:10" x14ac:dyDescent="0.2">
      <c r="B35" s="102" t="s">
        <v>107</v>
      </c>
      <c r="C35" s="103" t="s">
        <v>108</v>
      </c>
      <c r="D35" s="104"/>
      <c r="E35" s="105"/>
      <c r="F35" s="106"/>
      <c r="G35" s="105"/>
      <c r="H35" s="106"/>
      <c r="I35" s="106" t="s">
        <v>109</v>
      </c>
      <c r="J35" s="107"/>
    </row>
    <row r="36" spans="2:10" ht="17" thickBot="1" x14ac:dyDescent="0.25">
      <c r="B36" s="96"/>
      <c r="C36" s="97"/>
      <c r="D36" s="98"/>
      <c r="E36" s="99"/>
      <c r="F36" s="100" t="s">
        <v>110</v>
      </c>
      <c r="G36" s="99"/>
      <c r="H36" s="100"/>
      <c r="I36" s="100"/>
      <c r="J36" s="101"/>
    </row>
  </sheetData>
  <sheetProtection algorithmName="SHA-512" hashValue="pLl9DASUflLITScA/O9XXO6Xim6fqvp2WSEmeB6aG0+UdfP2+2PInZ2wCci0s8wa2xQ3FQpasVHzzGHhljmuSw==" saltValue="EpwLKcvD9srMs5CR4PwT4Q==" spinCount="100000" sheet="1" objects="1" scenarios="1" selectLockedCells="1"/>
  <mergeCells count="17">
    <mergeCell ref="A17:A18"/>
    <mergeCell ref="B17:B18"/>
    <mergeCell ref="D17:E18"/>
    <mergeCell ref="F17:F18"/>
    <mergeCell ref="G17:G18"/>
    <mergeCell ref="K11:L11"/>
    <mergeCell ref="B25:J25"/>
    <mergeCell ref="I15:J15"/>
    <mergeCell ref="I16:J16"/>
    <mergeCell ref="I20:J20"/>
    <mergeCell ref="I21:J21"/>
    <mergeCell ref="I22:J22"/>
    <mergeCell ref="B11:B12"/>
    <mergeCell ref="D11:E12"/>
    <mergeCell ref="D13:E13"/>
    <mergeCell ref="B15:B16"/>
    <mergeCell ref="D15:E16"/>
  </mergeCells>
  <printOptions horizontalCentered="1"/>
  <pageMargins left="0.7" right="0.7" top="0.75" bottom="0.75" header="0.3" footer="0.3"/>
  <pageSetup scale="8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1-Cell Plating</vt:lpstr>
      <vt:lpstr>2-Streptavidin-ZAP</vt:lpstr>
      <vt:lpstr>3-Biotinylated Material</vt:lpstr>
      <vt:lpstr>4-Tube 1 Calcs</vt:lpstr>
      <vt:lpstr>5-Saporin Control</vt:lpstr>
      <vt:lpstr>6-Control Conjugate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2023-02-16T23:33:22Z</cp:lastPrinted>
  <dcterms:created xsi:type="dcterms:W3CDTF">2022-11-03T20:23:16Z</dcterms:created>
  <dcterms:modified xsi:type="dcterms:W3CDTF">2023-02-17T16:19:47Z</dcterms:modified>
</cp:coreProperties>
</file>